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828"/>
  <workbookPr defaultThemeVersion="164011"/>
  <mc:AlternateContent xmlns:mc="http://schemas.openxmlformats.org/markup-compatibility/2006">
    <mc:Choice Requires="x15">
      <x15ac:absPath xmlns:x15ac="http://schemas.microsoft.com/office/spreadsheetml/2010/11/ac" url="K:\Listbuilding Engine\Calculators\"/>
    </mc:Choice>
  </mc:AlternateContent>
  <bookViews>
    <workbookView xWindow="0" yWindow="0" windowWidth="28800" windowHeight="12210"/>
  </bookViews>
  <sheets>
    <sheet name="Product Pricing Calculator"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 l="1"/>
  <c r="O11" i="1"/>
  <c r="O12" i="1"/>
  <c r="O13" i="1"/>
  <c r="O14" i="1"/>
  <c r="O15" i="1"/>
  <c r="O16" i="1"/>
  <c r="O17" i="1"/>
  <c r="O18" i="1"/>
  <c r="O19" i="1"/>
  <c r="O20" i="1"/>
  <c r="O9" i="1"/>
  <c r="N10" i="1"/>
  <c r="N11" i="1"/>
  <c r="N12" i="1"/>
  <c r="N13" i="1"/>
  <c r="N14" i="1"/>
  <c r="N15" i="1"/>
  <c r="N16" i="1"/>
  <c r="N17" i="1"/>
  <c r="N18" i="1"/>
  <c r="N19" i="1"/>
  <c r="N20" i="1"/>
  <c r="N9" i="1"/>
  <c r="H9" i="1"/>
  <c r="H10" i="1" s="1"/>
  <c r="H11" i="1" s="1"/>
  <c r="F10" i="1" l="1"/>
  <c r="G10" i="1" s="1"/>
  <c r="H12" i="1"/>
  <c r="F11" i="1"/>
  <c r="G11" i="1" s="1"/>
  <c r="I11" i="1" s="1"/>
  <c r="J11" i="1" s="1"/>
  <c r="M10" i="1"/>
  <c r="I10" i="1"/>
  <c r="J10" i="1" s="1"/>
  <c r="F12" i="1"/>
  <c r="G12" i="1" s="1"/>
  <c r="I12" i="1" s="1"/>
  <c r="J12" i="1" s="1"/>
  <c r="H13" i="1"/>
  <c r="L10" i="1"/>
  <c r="P10" i="1" s="1"/>
  <c r="Q10" i="1" s="1"/>
  <c r="F9" i="1"/>
  <c r="G9" i="1" s="1"/>
  <c r="I9" i="1" l="1"/>
  <c r="M9" i="1"/>
  <c r="F13" i="1"/>
  <c r="G13" i="1" s="1"/>
  <c r="I13" i="1" s="1"/>
  <c r="J13" i="1" s="1"/>
  <c r="H14" i="1"/>
  <c r="J9" i="1"/>
  <c r="L9" i="1"/>
  <c r="P9" i="1" s="1"/>
  <c r="Q9" i="1" s="1"/>
  <c r="H15" i="1" l="1"/>
  <c r="F14" i="1"/>
  <c r="G14" i="1" s="1"/>
  <c r="I14" i="1" s="1"/>
  <c r="J14" i="1" s="1"/>
  <c r="M11" i="1"/>
  <c r="L11" i="1"/>
  <c r="H16" i="1" l="1"/>
  <c r="F15" i="1"/>
  <c r="G15" i="1" s="1"/>
  <c r="I15" i="1" s="1"/>
  <c r="J15" i="1" s="1"/>
  <c r="P11" i="1"/>
  <c r="Q11" i="1" s="1"/>
  <c r="M12" i="1"/>
  <c r="L12" i="1"/>
  <c r="F16" i="1" l="1"/>
  <c r="G16" i="1" s="1"/>
  <c r="I16" i="1" s="1"/>
  <c r="J16" i="1" s="1"/>
  <c r="H17" i="1"/>
  <c r="M15" i="1"/>
  <c r="L15" i="1"/>
  <c r="M13" i="1"/>
  <c r="L13" i="1"/>
  <c r="P12" i="1"/>
  <c r="Q12" i="1" s="1"/>
  <c r="F17" i="1" l="1"/>
  <c r="G17" i="1" s="1"/>
  <c r="I17" i="1" s="1"/>
  <c r="J17" i="1" s="1"/>
  <c r="H18" i="1"/>
  <c r="P15" i="1"/>
  <c r="Q15" i="1" s="1"/>
  <c r="L14" i="1"/>
  <c r="M14" i="1"/>
  <c r="P14" i="1" s="1"/>
  <c r="Q14" i="1" s="1"/>
  <c r="P13" i="1"/>
  <c r="Q13" i="1" s="1"/>
  <c r="H19" i="1" l="1"/>
  <c r="F18" i="1"/>
  <c r="G18" i="1" s="1"/>
  <c r="I18" i="1" s="1"/>
  <c r="J18" i="1" s="1"/>
  <c r="L17" i="1"/>
  <c r="M17" i="1"/>
  <c r="P17" i="1" l="1"/>
  <c r="Q17" i="1" s="1"/>
  <c r="F19" i="1"/>
  <c r="G19" i="1" s="1"/>
  <c r="I19" i="1" s="1"/>
  <c r="J19" i="1" s="1"/>
  <c r="H20" i="1"/>
  <c r="L16" i="1"/>
  <c r="M16" i="1"/>
  <c r="P16" i="1" s="1"/>
  <c r="Q16" i="1" s="1"/>
  <c r="F20" i="1" l="1"/>
  <c r="G20" i="1" s="1"/>
  <c r="I20" i="1" s="1"/>
  <c r="J20" i="1" s="1"/>
  <c r="L18" i="1"/>
  <c r="M18" i="1"/>
  <c r="P18" i="1" l="1"/>
  <c r="Q18" i="1" s="1"/>
  <c r="M19" i="1"/>
  <c r="L19" i="1"/>
  <c r="M20" i="1" l="1"/>
  <c r="L20" i="1"/>
  <c r="P19" i="1"/>
  <c r="Q19" i="1" s="1"/>
  <c r="P20" i="1" l="1"/>
  <c r="Q20" i="1" s="1"/>
</calcChain>
</file>

<file path=xl/sharedStrings.xml><?xml version="1.0" encoding="utf-8"?>
<sst xmlns="http://schemas.openxmlformats.org/spreadsheetml/2006/main" count="28" uniqueCount="28">
  <si>
    <t>Product Pricing Calculator</t>
  </si>
  <si>
    <t>Determine The Best Possible Price For Your Product</t>
  </si>
  <si>
    <t>Product Details</t>
  </si>
  <si>
    <t>Item Name</t>
  </si>
  <si>
    <t>Cost Of Goods Sold (COGS)</t>
  </si>
  <si>
    <t>Minimum Gross Profit Margin</t>
  </si>
  <si>
    <t>Product 1</t>
  </si>
  <si>
    <t>Average Shipping Cost</t>
  </si>
  <si>
    <t>Fulfillment Cost</t>
  </si>
  <si>
    <t>Average Shipping Cost:</t>
  </si>
  <si>
    <t>Fulfillment Cost:</t>
  </si>
  <si>
    <t>Amazon Seller Fee %:</t>
  </si>
  <si>
    <t>Merchant Processor %</t>
  </si>
  <si>
    <t>Retail Price</t>
  </si>
  <si>
    <t>Gross Profit Margin</t>
  </si>
  <si>
    <t>Gross Profit</t>
  </si>
  <si>
    <t>Mark Up Percentage</t>
  </si>
  <si>
    <t>*Optional Step</t>
  </si>
  <si>
    <t>Sales &amp; Fulfillment Costs*</t>
  </si>
  <si>
    <t>Per Unit S&amp;H Cost</t>
  </si>
  <si>
    <t>Working Profit Per Unit</t>
  </si>
  <si>
    <t>Gross Margin Estimator</t>
  </si>
  <si>
    <t>Working Profit Metrics*</t>
  </si>
  <si>
    <t>Increase Estimator Margins By:</t>
  </si>
  <si>
    <t xml:space="preserve"> - Processor Fee $:</t>
  </si>
  <si>
    <t>Amazon Seller Fee</t>
  </si>
  <si>
    <t>Merchant Processor Fee</t>
  </si>
  <si>
    <r>
      <t xml:space="preserve">Copyright </t>
    </r>
    <r>
      <rPr>
        <sz val="14"/>
        <color theme="1"/>
        <rFont val="Calibri"/>
        <family val="2"/>
      </rPr>
      <t>©BuildGrowScale.com. All Rights Reserved.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</si>
</sst>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6" formatCode="0.0%"/>
  </numFmts>
  <fonts count="15"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4"/>
      <color theme="1"/>
      <name val="Calibri"/>
      <family val="2"/>
      <scheme val="minor"/>
    </font>
    <font>
      <b/>
      <sz val="14"/>
      <color rgb="FF0070C0"/>
      <name val="Calibri"/>
      <family val="2"/>
      <scheme val="minor"/>
    </font>
    <font>
      <sz val="14"/>
      <color theme="1"/>
      <name val="Calibri"/>
      <family val="2"/>
      <scheme val="minor"/>
    </font>
    <font>
      <b/>
      <sz val="18"/>
      <color theme="0"/>
      <name val="Calibri"/>
      <family val="2"/>
      <scheme val="minor"/>
    </font>
    <font>
      <sz val="14"/>
      <color theme="0"/>
      <name val="Calibri"/>
      <family val="2"/>
      <scheme val="minor"/>
    </font>
    <font>
      <sz val="14"/>
      <color rgb="FF0070C0"/>
      <name val="Calibri"/>
      <family val="2"/>
      <scheme val="minor"/>
    </font>
    <font>
      <b/>
      <sz val="14"/>
      <color theme="0"/>
      <name val="Calibri"/>
      <family val="2"/>
      <scheme val="minor"/>
    </font>
    <font>
      <b/>
      <sz val="14"/>
      <color rgb="FF006100"/>
      <name val="Calibri"/>
      <family val="2"/>
      <scheme val="minor"/>
    </font>
    <font>
      <b/>
      <sz val="14"/>
      <color rgb="FF9C0006"/>
      <name val="Calibri"/>
      <family val="2"/>
      <scheme val="minor"/>
    </font>
    <font>
      <sz val="14"/>
      <color theme="1"/>
      <name val="Calibri"/>
      <family val="2"/>
    </font>
    <font>
      <b/>
      <sz val="28"/>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0070C0"/>
        <bgColor indexed="64"/>
      </patternFill>
    </fill>
    <fill>
      <patternFill patternType="solid">
        <fgColor theme="4" tint="0.399975585192419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47">
    <xf numFmtId="0" fontId="0" fillId="0" borderId="0" xfId="0"/>
    <xf numFmtId="0" fontId="5" fillId="4" borderId="0" xfId="0" applyFont="1" applyFill="1"/>
    <xf numFmtId="0" fontId="6" fillId="4" borderId="0" xfId="0" applyFont="1" applyFill="1"/>
    <xf numFmtId="0" fontId="6" fillId="4" borderId="0" xfId="0" applyFont="1" applyFill="1" applyAlignment="1">
      <alignment wrapText="1"/>
    </xf>
    <xf numFmtId="0" fontId="7" fillId="5" borderId="3" xfId="0" applyFont="1" applyFill="1" applyBorder="1"/>
    <xf numFmtId="0" fontId="8" fillId="5" borderId="4" xfId="0" applyFont="1" applyFill="1" applyBorder="1"/>
    <xf numFmtId="0" fontId="4" fillId="4" borderId="5" xfId="0" applyFont="1" applyFill="1" applyBorder="1" applyAlignment="1">
      <alignment horizontal="right"/>
    </xf>
    <xf numFmtId="0" fontId="4" fillId="4" borderId="6" xfId="0" applyFont="1" applyFill="1" applyBorder="1" applyAlignment="1">
      <alignment horizontal="right"/>
    </xf>
    <xf numFmtId="0" fontId="9" fillId="4" borderId="0" xfId="0" applyFont="1" applyFill="1"/>
    <xf numFmtId="0" fontId="7" fillId="5" borderId="3" xfId="0" applyFont="1" applyFill="1" applyBorder="1" applyAlignment="1">
      <alignment horizontal="left"/>
    </xf>
    <xf numFmtId="0" fontId="0" fillId="0" borderId="4" xfId="0" applyBorder="1" applyAlignment="1">
      <alignment horizontal="left"/>
    </xf>
    <xf numFmtId="0" fontId="8" fillId="5" borderId="7" xfId="0" applyFont="1" applyFill="1" applyBorder="1"/>
    <xf numFmtId="0" fontId="4" fillId="4" borderId="5" xfId="0" applyFont="1" applyFill="1" applyBorder="1" applyAlignment="1">
      <alignment horizontal="center" wrapText="1"/>
    </xf>
    <xf numFmtId="0" fontId="4" fillId="4" borderId="0" xfId="0" applyFont="1" applyFill="1" applyBorder="1" applyAlignment="1">
      <alignment horizontal="center" wrapText="1"/>
    </xf>
    <xf numFmtId="0" fontId="4" fillId="4" borderId="8" xfId="0" applyFont="1" applyFill="1" applyBorder="1" applyAlignment="1">
      <alignment horizontal="center" wrapText="1"/>
    </xf>
    <xf numFmtId="0" fontId="4" fillId="6" borderId="1" xfId="0" applyFont="1" applyFill="1" applyBorder="1" applyAlignment="1" applyProtection="1">
      <alignment horizontal="center"/>
      <protection locked="0"/>
    </xf>
    <xf numFmtId="44" fontId="4" fillId="6" borderId="1" xfId="1" applyFont="1" applyFill="1" applyBorder="1" applyAlignment="1" applyProtection="1">
      <alignment horizontal="center"/>
      <protection locked="0"/>
    </xf>
    <xf numFmtId="9" fontId="4" fillId="6" borderId="1" xfId="0" applyNumberFormat="1" applyFont="1" applyFill="1" applyBorder="1" applyAlignment="1" applyProtection="1">
      <alignment horizontal="center"/>
      <protection locked="0"/>
    </xf>
    <xf numFmtId="9" fontId="4" fillId="6" borderId="2" xfId="2" applyFont="1" applyFill="1" applyBorder="1" applyProtection="1">
      <protection locked="0"/>
    </xf>
    <xf numFmtId="44" fontId="4" fillId="6" borderId="1" xfId="1" applyFont="1" applyFill="1" applyBorder="1" applyProtection="1">
      <protection locked="0"/>
    </xf>
    <xf numFmtId="166" fontId="4" fillId="6" borderId="1" xfId="2" applyNumberFormat="1" applyFont="1" applyFill="1" applyBorder="1" applyProtection="1">
      <protection locked="0"/>
    </xf>
    <xf numFmtId="0" fontId="10" fillId="4" borderId="0" xfId="0" applyFont="1" applyFill="1" applyBorder="1" applyAlignment="1">
      <alignment horizontal="right"/>
    </xf>
    <xf numFmtId="44" fontId="10" fillId="4" borderId="0" xfId="1" applyFont="1" applyFill="1" applyBorder="1"/>
    <xf numFmtId="0" fontId="6" fillId="4" borderId="0" xfId="0" applyFont="1" applyFill="1" applyProtection="1">
      <protection hidden="1"/>
    </xf>
    <xf numFmtId="0" fontId="7" fillId="5" borderId="3" xfId="0" applyFont="1" applyFill="1" applyBorder="1" applyProtection="1">
      <protection hidden="1"/>
    </xf>
    <xf numFmtId="0" fontId="7" fillId="5" borderId="7" xfId="0" applyFont="1" applyFill="1" applyBorder="1" applyProtection="1">
      <protection hidden="1"/>
    </xf>
    <xf numFmtId="0" fontId="7" fillId="5" borderId="4" xfId="0" applyFont="1" applyFill="1" applyBorder="1" applyProtection="1">
      <protection hidden="1"/>
    </xf>
    <xf numFmtId="0" fontId="6" fillId="5" borderId="7" xfId="0" applyFont="1" applyFill="1" applyBorder="1" applyProtection="1">
      <protection hidden="1"/>
    </xf>
    <xf numFmtId="0" fontId="6" fillId="5" borderId="4" xfId="0" applyFont="1" applyFill="1" applyBorder="1" applyProtection="1">
      <protection hidden="1"/>
    </xf>
    <xf numFmtId="0" fontId="4" fillId="4" borderId="5" xfId="0" applyFont="1" applyFill="1" applyBorder="1" applyAlignment="1" applyProtection="1">
      <alignment horizontal="center" wrapText="1"/>
      <protection hidden="1"/>
    </xf>
    <xf numFmtId="0" fontId="4" fillId="4" borderId="0" xfId="0" applyFont="1" applyFill="1" applyBorder="1" applyAlignment="1" applyProtection="1">
      <alignment horizontal="center" wrapText="1"/>
      <protection hidden="1"/>
    </xf>
    <xf numFmtId="0" fontId="4" fillId="4" borderId="8" xfId="0" applyFont="1" applyFill="1" applyBorder="1" applyAlignment="1" applyProtection="1">
      <alignment horizontal="center" wrapText="1"/>
      <protection hidden="1"/>
    </xf>
    <xf numFmtId="0" fontId="6" fillId="4" borderId="0" xfId="0" applyFont="1" applyFill="1" applyAlignment="1" applyProtection="1">
      <alignment wrapText="1"/>
      <protection hidden="1"/>
    </xf>
    <xf numFmtId="0" fontId="4" fillId="4" borderId="6" xfId="0" applyFont="1" applyFill="1" applyBorder="1" applyAlignment="1" applyProtection="1">
      <alignment horizontal="center" wrapText="1"/>
      <protection hidden="1"/>
    </xf>
    <xf numFmtId="0" fontId="4" fillId="4" borderId="9" xfId="0" applyFont="1" applyFill="1" applyBorder="1" applyAlignment="1" applyProtection="1">
      <alignment horizontal="center" wrapText="1"/>
      <protection hidden="1"/>
    </xf>
    <xf numFmtId="0" fontId="4" fillId="4" borderId="10" xfId="0" applyFont="1" applyFill="1" applyBorder="1" applyAlignment="1" applyProtection="1">
      <alignment horizontal="center" wrapText="1"/>
      <protection hidden="1"/>
    </xf>
    <xf numFmtId="2" fontId="8" fillId="4" borderId="0" xfId="0" applyNumberFormat="1" applyFont="1" applyFill="1" applyProtection="1">
      <protection hidden="1"/>
    </xf>
    <xf numFmtId="44" fontId="4" fillId="4" borderId="1" xfId="1" applyFont="1" applyFill="1" applyBorder="1" applyAlignment="1" applyProtection="1">
      <alignment horizontal="center"/>
      <protection hidden="1"/>
    </xf>
    <xf numFmtId="9" fontId="4" fillId="4" borderId="1" xfId="2" applyFont="1" applyFill="1" applyBorder="1" applyAlignment="1" applyProtection="1">
      <alignment horizontal="center"/>
      <protection hidden="1"/>
    </xf>
    <xf numFmtId="44" fontId="11" fillId="2" borderId="1" xfId="3" applyNumberFormat="1" applyFont="1" applyBorder="1" applyAlignment="1" applyProtection="1">
      <alignment horizontal="center"/>
      <protection hidden="1"/>
    </xf>
    <xf numFmtId="0" fontId="4" fillId="4" borderId="0" xfId="0" applyFont="1" applyFill="1" applyAlignment="1" applyProtection="1">
      <alignment horizontal="center"/>
      <protection hidden="1"/>
    </xf>
    <xf numFmtId="44" fontId="4" fillId="4" borderId="2" xfId="1" applyFont="1" applyFill="1" applyBorder="1" applyAlignment="1" applyProtection="1">
      <alignment horizontal="center"/>
      <protection hidden="1"/>
    </xf>
    <xf numFmtId="44" fontId="4" fillId="4" borderId="1" xfId="1" applyFont="1" applyFill="1" applyBorder="1" applyProtection="1">
      <protection hidden="1"/>
    </xf>
    <xf numFmtId="44" fontId="12" fillId="3" borderId="2" xfId="4" applyNumberFormat="1" applyFont="1" applyBorder="1" applyAlignment="1" applyProtection="1">
      <alignment horizontal="center"/>
      <protection hidden="1"/>
    </xf>
    <xf numFmtId="44" fontId="11" fillId="2" borderId="2" xfId="3" applyNumberFormat="1" applyFont="1" applyBorder="1" applyAlignment="1" applyProtection="1">
      <alignment horizontal="center"/>
      <protection hidden="1"/>
    </xf>
    <xf numFmtId="9" fontId="4" fillId="6" borderId="1" xfId="2" applyFont="1" applyFill="1" applyBorder="1" applyAlignment="1" applyProtection="1">
      <alignment horizontal="center"/>
      <protection locked="0"/>
    </xf>
    <xf numFmtId="0" fontId="14" fillId="4" borderId="0" xfId="0" applyFont="1" applyFill="1"/>
  </cellXfs>
  <cellStyles count="5">
    <cellStyle name="Bad" xfId="4" builtinId="27"/>
    <cellStyle name="Currency" xfId="1" builtinId="4"/>
    <cellStyle name="Good" xfId="3" builtinId="2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238125</xdr:colOff>
      <xdr:row>12</xdr:row>
      <xdr:rowOff>200025</xdr:rowOff>
    </xdr:from>
    <xdr:to>
      <xdr:col>5</xdr:col>
      <xdr:colOff>9525</xdr:colOff>
      <xdr:row>18</xdr:row>
      <xdr:rowOff>161925</xdr:rowOff>
    </xdr:to>
    <xdr:sp macro="" textlink="">
      <xdr:nvSpPr>
        <xdr:cNvPr id="2" name="TextBox 1"/>
        <xdr:cNvSpPr txBox="1"/>
      </xdr:nvSpPr>
      <xdr:spPr>
        <a:xfrm>
          <a:off x="3971925" y="3609975"/>
          <a:ext cx="1466850" cy="1504950"/>
        </a:xfrm>
        <a:prstGeom prst="rect">
          <a:avLst/>
        </a:prstGeom>
        <a:solidFill>
          <a:schemeClr val="lt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70C0"/>
              </a:solidFill>
            </a:rPr>
            <a:t>If you sell on Amazon enter your seller fee</a:t>
          </a:r>
          <a:r>
            <a:rPr lang="en-US" sz="1100" baseline="0">
              <a:solidFill>
                <a:srgbClr val="0070C0"/>
              </a:solidFill>
            </a:rPr>
            <a:t> %.  If you sell on your own store, enter in your processing fee and per transaction charge.   Do not enter data into both.</a:t>
          </a:r>
          <a:endParaRPr lang="en-US" sz="1100">
            <a:solidFill>
              <a:srgbClr val="0070C0"/>
            </a:solidFill>
          </a:endParaRPr>
        </a:p>
      </xdr:txBody>
    </xdr:sp>
    <xdr:clientData/>
  </xdr:twoCellAnchor>
  <xdr:twoCellAnchor>
    <xdr:from>
      <xdr:col>3</xdr:col>
      <xdr:colOff>19050</xdr:colOff>
      <xdr:row>13</xdr:row>
      <xdr:rowOff>161925</xdr:rowOff>
    </xdr:from>
    <xdr:to>
      <xdr:col>3</xdr:col>
      <xdr:colOff>228601</xdr:colOff>
      <xdr:row>13</xdr:row>
      <xdr:rowOff>161926</xdr:rowOff>
    </xdr:to>
    <xdr:cxnSp macro="">
      <xdr:nvCxnSpPr>
        <xdr:cNvPr id="4" name="Straight Arrow Connector 3"/>
        <xdr:cNvCxnSpPr/>
      </xdr:nvCxnSpPr>
      <xdr:spPr>
        <a:xfrm flipH="1" flipV="1">
          <a:off x="3752850" y="3876675"/>
          <a:ext cx="209551" cy="1"/>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9526</xdr:colOff>
      <xdr:row>14</xdr:row>
      <xdr:rowOff>152401</xdr:rowOff>
    </xdr:from>
    <xdr:to>
      <xdr:col>3</xdr:col>
      <xdr:colOff>228600</xdr:colOff>
      <xdr:row>14</xdr:row>
      <xdr:rowOff>161925</xdr:rowOff>
    </xdr:to>
    <xdr:cxnSp macro="">
      <xdr:nvCxnSpPr>
        <xdr:cNvPr id="5" name="Straight Arrow Connector 4"/>
        <xdr:cNvCxnSpPr/>
      </xdr:nvCxnSpPr>
      <xdr:spPr>
        <a:xfrm flipH="1" flipV="1">
          <a:off x="3743326" y="4114801"/>
          <a:ext cx="219074" cy="9524"/>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9526</xdr:colOff>
      <xdr:row>15</xdr:row>
      <xdr:rowOff>133351</xdr:rowOff>
    </xdr:from>
    <xdr:to>
      <xdr:col>3</xdr:col>
      <xdr:colOff>228600</xdr:colOff>
      <xdr:row>15</xdr:row>
      <xdr:rowOff>142875</xdr:rowOff>
    </xdr:to>
    <xdr:cxnSp macro="">
      <xdr:nvCxnSpPr>
        <xdr:cNvPr id="8" name="Straight Arrow Connector 7"/>
        <xdr:cNvCxnSpPr/>
      </xdr:nvCxnSpPr>
      <xdr:spPr>
        <a:xfrm flipH="1" flipV="1">
          <a:off x="3743326" y="4343401"/>
          <a:ext cx="219074" cy="9524"/>
        </a:xfrm>
        <a:prstGeom prst="straightConnector1">
          <a:avLst/>
        </a:prstGeom>
        <a:ln w="15875">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1143000</xdr:colOff>
      <xdr:row>0</xdr:row>
      <xdr:rowOff>219075</xdr:rowOff>
    </xdr:from>
    <xdr:to>
      <xdr:col>16</xdr:col>
      <xdr:colOff>1145778</xdr:colOff>
      <xdr:row>4</xdr:row>
      <xdr:rowOff>114167</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35075" y="219075"/>
          <a:ext cx="3174603" cy="1066667"/>
        </a:xfrm>
        <a:prstGeom prst="rect">
          <a:avLst/>
        </a:prstGeom>
      </xdr:spPr>
    </xdr:pic>
    <xdr:clientData/>
  </xdr:twoCellAnchor>
  <xdr:twoCellAnchor>
    <xdr:from>
      <xdr:col>1</xdr:col>
      <xdr:colOff>104775</xdr:colOff>
      <xdr:row>20</xdr:row>
      <xdr:rowOff>209550</xdr:rowOff>
    </xdr:from>
    <xdr:to>
      <xdr:col>10</xdr:col>
      <xdr:colOff>0</xdr:colOff>
      <xdr:row>26</xdr:row>
      <xdr:rowOff>219075</xdr:rowOff>
    </xdr:to>
    <xdr:sp macro="" textlink="">
      <xdr:nvSpPr>
        <xdr:cNvPr id="10" name="TextBox 9"/>
        <xdr:cNvSpPr txBox="1"/>
      </xdr:nvSpPr>
      <xdr:spPr>
        <a:xfrm>
          <a:off x="714375" y="5657850"/>
          <a:ext cx="9467850" cy="1438275"/>
        </a:xfrm>
        <a:prstGeom prst="rect">
          <a:avLst/>
        </a:prstGeom>
        <a:solidFill>
          <a:srgbClr val="0070C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bg1"/>
              </a:solidFill>
            </a:rPr>
            <a:t>Instructions:</a:t>
          </a:r>
        </a:p>
        <a:p>
          <a:endParaRPr lang="en-US" sz="700">
            <a:solidFill>
              <a:schemeClr val="bg1"/>
            </a:solidFill>
          </a:endParaRPr>
        </a:p>
        <a:p>
          <a:r>
            <a:rPr lang="en-US" sz="1400" b="1">
              <a:solidFill>
                <a:schemeClr val="bg1"/>
              </a:solidFill>
            </a:rPr>
            <a:t>1.</a:t>
          </a:r>
          <a:r>
            <a:rPr lang="en-US" sz="1400" b="1" baseline="0">
              <a:solidFill>
                <a:schemeClr val="bg1"/>
              </a:solidFill>
            </a:rPr>
            <a:t> Enter Your Product Details into the BLUE fields and the sheet will calculate your various pricing options</a:t>
          </a:r>
        </a:p>
        <a:p>
          <a:endParaRPr lang="en-US" sz="1400" b="1" baseline="0">
            <a:solidFill>
              <a:schemeClr val="bg1"/>
            </a:solidFill>
          </a:endParaRPr>
        </a:p>
        <a:p>
          <a:r>
            <a:rPr lang="en-US" sz="1400" b="1" baseline="0">
              <a:solidFill>
                <a:schemeClr val="bg1"/>
              </a:solidFill>
            </a:rPr>
            <a:t>2. The "Sales &amp; Fulfillment Costs" section is optional and only needs to be used if you want to determine what your "working margin" is.  The calculator will still work if these fields are not filled in. Just set them to "0" if you don't want to use them.</a:t>
          </a:r>
          <a:endParaRPr lang="en-US" sz="1400" b="1">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27"/>
  <sheetViews>
    <sheetView tabSelected="1" workbookViewId="0">
      <selection activeCell="B9" sqref="B9"/>
    </sheetView>
  </sheetViews>
  <sheetFormatPr defaultRowHeight="18.75" x14ac:dyDescent="0.3"/>
  <cols>
    <col min="1" max="1" width="9.140625" style="2"/>
    <col min="2" max="2" width="33.28515625" style="2" customWidth="1"/>
    <col min="3" max="3" width="13.5703125" style="2" customWidth="1"/>
    <col min="4" max="4" width="19.7109375" style="2" customWidth="1"/>
    <col min="5" max="5" width="5.7109375" style="2" customWidth="1"/>
    <col min="6" max="6" width="7.42578125" style="2" customWidth="1"/>
    <col min="7" max="7" width="16.85546875" style="2" customWidth="1"/>
    <col min="8" max="8" width="14.5703125" style="2" customWidth="1"/>
    <col min="9" max="9" width="16.5703125" style="2" customWidth="1"/>
    <col min="10" max="10" width="15.85546875" style="2" customWidth="1"/>
    <col min="11" max="11" width="5.85546875" style="2" customWidth="1"/>
    <col min="12" max="12" width="13" style="2" customWidth="1"/>
    <col min="13" max="13" width="20.28515625" style="2" customWidth="1"/>
    <col min="14" max="14" width="19.5703125" style="2" customWidth="1"/>
    <col min="15" max="16" width="14" style="2" customWidth="1"/>
    <col min="17" max="17" width="17.85546875" style="2" customWidth="1"/>
    <col min="18" max="16384" width="9.140625" style="2"/>
  </cols>
  <sheetData>
    <row r="3" spans="2:18" ht="36" x14ac:dyDescent="0.55000000000000004">
      <c r="B3" s="46" t="s">
        <v>0</v>
      </c>
    </row>
    <row r="4" spans="2:18" x14ac:dyDescent="0.3">
      <c r="B4" s="1" t="s">
        <v>1</v>
      </c>
    </row>
    <row r="6" spans="2:18" ht="19.5" thickBot="1" x14ac:dyDescent="0.35"/>
    <row r="7" spans="2:18" ht="24" thickBot="1" x14ac:dyDescent="0.4">
      <c r="B7" s="4" t="s">
        <v>2</v>
      </c>
      <c r="C7" s="11"/>
      <c r="D7" s="5"/>
      <c r="F7" s="23"/>
      <c r="G7" s="24" t="s">
        <v>21</v>
      </c>
      <c r="H7" s="25"/>
      <c r="I7" s="25"/>
      <c r="J7" s="26"/>
      <c r="K7" s="23"/>
      <c r="L7" s="24" t="s">
        <v>22</v>
      </c>
      <c r="M7" s="25"/>
      <c r="N7" s="25"/>
      <c r="O7" s="27"/>
      <c r="P7" s="27"/>
      <c r="Q7" s="28"/>
      <c r="R7" s="23"/>
    </row>
    <row r="8" spans="2:18" ht="36" customHeight="1" thickBot="1" x14ac:dyDescent="0.35">
      <c r="B8" s="12" t="s">
        <v>3</v>
      </c>
      <c r="C8" s="13" t="s">
        <v>4</v>
      </c>
      <c r="D8" s="14" t="s">
        <v>5</v>
      </c>
      <c r="E8" s="3"/>
      <c r="F8" s="23"/>
      <c r="G8" s="29" t="s">
        <v>13</v>
      </c>
      <c r="H8" s="30" t="s">
        <v>14</v>
      </c>
      <c r="I8" s="30" t="s">
        <v>15</v>
      </c>
      <c r="J8" s="31" t="s">
        <v>16</v>
      </c>
      <c r="K8" s="32"/>
      <c r="L8" s="33" t="s">
        <v>25</v>
      </c>
      <c r="M8" s="34" t="s">
        <v>26</v>
      </c>
      <c r="N8" s="34" t="s">
        <v>7</v>
      </c>
      <c r="O8" s="34" t="s">
        <v>8</v>
      </c>
      <c r="P8" s="34" t="s">
        <v>19</v>
      </c>
      <c r="Q8" s="35" t="s">
        <v>20</v>
      </c>
      <c r="R8" s="23"/>
    </row>
    <row r="9" spans="2:18" ht="19.5" thickBot="1" x14ac:dyDescent="0.35">
      <c r="B9" s="15" t="s">
        <v>6</v>
      </c>
      <c r="C9" s="16">
        <v>17.649999999999999</v>
      </c>
      <c r="D9" s="17">
        <v>0.4</v>
      </c>
      <c r="F9" s="36">
        <f>H9</f>
        <v>0.4</v>
      </c>
      <c r="G9" s="37">
        <f>$C$9/(1-F9)</f>
        <v>29.416666666666664</v>
      </c>
      <c r="H9" s="38">
        <f>$D$9</f>
        <v>0.4</v>
      </c>
      <c r="I9" s="39">
        <f>G9-$C$9</f>
        <v>11.766666666666666</v>
      </c>
      <c r="J9" s="38">
        <f>I9/$C$9</f>
        <v>0.66666666666666663</v>
      </c>
      <c r="K9" s="40"/>
      <c r="L9" s="41">
        <f>G9*$C$14</f>
        <v>0</v>
      </c>
      <c r="M9" s="41">
        <f>(G9*$C$15)+$C$16</f>
        <v>1.1530833333333332</v>
      </c>
      <c r="N9" s="41">
        <f>$C$17</f>
        <v>3.5</v>
      </c>
      <c r="O9" s="42">
        <f>$C$18</f>
        <v>2.25</v>
      </c>
      <c r="P9" s="43">
        <f>O9+N9+M9+L9</f>
        <v>6.903083333333333</v>
      </c>
      <c r="Q9" s="44">
        <f>G9-($C$9+P9)</f>
        <v>4.8635833333333309</v>
      </c>
      <c r="R9" s="23"/>
    </row>
    <row r="10" spans="2:18" ht="19.5" thickBot="1" x14ac:dyDescent="0.35">
      <c r="F10" s="36">
        <f t="shared" ref="F10:F20" si="0">H10</f>
        <v>0.44</v>
      </c>
      <c r="G10" s="37">
        <f t="shared" ref="G10:G20" si="1">$C$9/(1-F10)</f>
        <v>31.517857142857139</v>
      </c>
      <c r="H10" s="38">
        <f>H9+$D$11</f>
        <v>0.44</v>
      </c>
      <c r="I10" s="39">
        <f t="shared" ref="I10:I20" si="2">G10-$C$9</f>
        <v>13.86785714285714</v>
      </c>
      <c r="J10" s="38">
        <f t="shared" ref="J10:J20" si="3">I10/$C$9</f>
        <v>0.78571428571428559</v>
      </c>
      <c r="K10" s="23"/>
      <c r="L10" s="41">
        <f t="shared" ref="L10:L20" si="4">G10*$C$14</f>
        <v>0</v>
      </c>
      <c r="M10" s="41">
        <f t="shared" ref="M10:M20" si="5">(G10*$C$15)+$C$16</f>
        <v>1.214017857142857</v>
      </c>
      <c r="N10" s="41">
        <f t="shared" ref="N10:N20" si="6">$C$17</f>
        <v>3.5</v>
      </c>
      <c r="O10" s="42">
        <f t="shared" ref="O10:O20" si="7">$C$18</f>
        <v>2.25</v>
      </c>
      <c r="P10" s="43">
        <f t="shared" ref="P10:P20" si="8">O10+N10+M10+L10</f>
        <v>6.9640178571428573</v>
      </c>
      <c r="Q10" s="44">
        <f t="shared" ref="Q10:Q20" si="9">G10-($C$9+P10)</f>
        <v>6.9038392857142838</v>
      </c>
      <c r="R10" s="23"/>
    </row>
    <row r="11" spans="2:18" ht="24" thickBot="1" x14ac:dyDescent="0.4">
      <c r="B11" s="9" t="s">
        <v>23</v>
      </c>
      <c r="C11" s="10"/>
      <c r="D11" s="45">
        <v>0.04</v>
      </c>
      <c r="F11" s="36">
        <f t="shared" si="0"/>
        <v>0.48</v>
      </c>
      <c r="G11" s="37">
        <f t="shared" si="1"/>
        <v>33.942307692307686</v>
      </c>
      <c r="H11" s="38">
        <f t="shared" ref="H11:H20" si="10">H10+$D$11</f>
        <v>0.48</v>
      </c>
      <c r="I11" s="39">
        <f t="shared" si="2"/>
        <v>16.292307692307688</v>
      </c>
      <c r="J11" s="38">
        <f t="shared" si="3"/>
        <v>0.92307692307692291</v>
      </c>
      <c r="K11" s="23"/>
      <c r="L11" s="41">
        <f t="shared" si="4"/>
        <v>0</v>
      </c>
      <c r="M11" s="41">
        <f t="shared" si="5"/>
        <v>1.284326923076923</v>
      </c>
      <c r="N11" s="41">
        <f t="shared" si="6"/>
        <v>3.5</v>
      </c>
      <c r="O11" s="42">
        <f t="shared" si="7"/>
        <v>2.25</v>
      </c>
      <c r="P11" s="43">
        <f t="shared" si="8"/>
        <v>7.0343269230769234</v>
      </c>
      <c r="Q11" s="44">
        <f t="shared" si="9"/>
        <v>9.2579807692307625</v>
      </c>
      <c r="R11" s="23"/>
    </row>
    <row r="12" spans="2:18" ht="19.5" thickBot="1" x14ac:dyDescent="0.35">
      <c r="F12" s="36">
        <f t="shared" si="0"/>
        <v>0.52</v>
      </c>
      <c r="G12" s="37">
        <f t="shared" si="1"/>
        <v>36.770833333333329</v>
      </c>
      <c r="H12" s="38">
        <f t="shared" si="10"/>
        <v>0.52</v>
      </c>
      <c r="I12" s="39">
        <f t="shared" si="2"/>
        <v>19.12083333333333</v>
      </c>
      <c r="J12" s="38">
        <f t="shared" si="3"/>
        <v>1.0833333333333333</v>
      </c>
      <c r="K12" s="23"/>
      <c r="L12" s="41">
        <f t="shared" si="4"/>
        <v>0</v>
      </c>
      <c r="M12" s="41">
        <f t="shared" si="5"/>
        <v>1.3663541666666665</v>
      </c>
      <c r="N12" s="41">
        <f t="shared" si="6"/>
        <v>3.5</v>
      </c>
      <c r="O12" s="42">
        <f t="shared" si="7"/>
        <v>2.25</v>
      </c>
      <c r="P12" s="43">
        <f t="shared" si="8"/>
        <v>7.1163541666666665</v>
      </c>
      <c r="Q12" s="44">
        <f t="shared" si="9"/>
        <v>12.004479166666663</v>
      </c>
      <c r="R12" s="23"/>
    </row>
    <row r="13" spans="2:18" ht="24" thickBot="1" x14ac:dyDescent="0.4">
      <c r="B13" s="4" t="s">
        <v>18</v>
      </c>
      <c r="C13" s="5"/>
      <c r="F13" s="36">
        <f t="shared" si="0"/>
        <v>0.56000000000000005</v>
      </c>
      <c r="G13" s="37">
        <f t="shared" si="1"/>
        <v>40.113636363636367</v>
      </c>
      <c r="H13" s="38">
        <f t="shared" si="10"/>
        <v>0.56000000000000005</v>
      </c>
      <c r="I13" s="39">
        <f t="shared" si="2"/>
        <v>22.463636363636368</v>
      </c>
      <c r="J13" s="38">
        <f t="shared" si="3"/>
        <v>1.2727272727272732</v>
      </c>
      <c r="K13" s="23"/>
      <c r="L13" s="41">
        <f t="shared" si="4"/>
        <v>0</v>
      </c>
      <c r="M13" s="41">
        <f t="shared" si="5"/>
        <v>1.4632954545454548</v>
      </c>
      <c r="N13" s="41">
        <f t="shared" si="6"/>
        <v>3.5</v>
      </c>
      <c r="O13" s="42">
        <f t="shared" si="7"/>
        <v>2.25</v>
      </c>
      <c r="P13" s="43">
        <f t="shared" si="8"/>
        <v>7.2132954545454551</v>
      </c>
      <c r="Q13" s="44">
        <f t="shared" si="9"/>
        <v>15.250340909090912</v>
      </c>
      <c r="R13" s="23"/>
    </row>
    <row r="14" spans="2:18" ht="19.5" thickBot="1" x14ac:dyDescent="0.35">
      <c r="B14" s="6" t="s">
        <v>11</v>
      </c>
      <c r="C14" s="18">
        <v>0</v>
      </c>
      <c r="F14" s="36">
        <f t="shared" si="0"/>
        <v>0.60000000000000009</v>
      </c>
      <c r="G14" s="37">
        <f t="shared" si="1"/>
        <v>44.125000000000007</v>
      </c>
      <c r="H14" s="38">
        <f t="shared" si="10"/>
        <v>0.60000000000000009</v>
      </c>
      <c r="I14" s="39">
        <f t="shared" si="2"/>
        <v>26.475000000000009</v>
      </c>
      <c r="J14" s="38">
        <f t="shared" si="3"/>
        <v>1.5000000000000007</v>
      </c>
      <c r="K14" s="23"/>
      <c r="L14" s="41">
        <f t="shared" si="4"/>
        <v>0</v>
      </c>
      <c r="M14" s="41">
        <f t="shared" si="5"/>
        <v>1.5796250000000003</v>
      </c>
      <c r="N14" s="41">
        <f t="shared" si="6"/>
        <v>3.5</v>
      </c>
      <c r="O14" s="42">
        <f t="shared" si="7"/>
        <v>2.25</v>
      </c>
      <c r="P14" s="43">
        <f t="shared" si="8"/>
        <v>7.3296250000000001</v>
      </c>
      <c r="Q14" s="44">
        <f t="shared" si="9"/>
        <v>19.145375000000008</v>
      </c>
      <c r="R14" s="23"/>
    </row>
    <row r="15" spans="2:18" ht="19.5" thickBot="1" x14ac:dyDescent="0.35">
      <c r="B15" s="6" t="s">
        <v>12</v>
      </c>
      <c r="C15" s="20">
        <v>2.9000000000000001E-2</v>
      </c>
      <c r="F15" s="36">
        <f t="shared" si="0"/>
        <v>0.64000000000000012</v>
      </c>
      <c r="G15" s="37">
        <f t="shared" si="1"/>
        <v>49.027777777777793</v>
      </c>
      <c r="H15" s="38">
        <f t="shared" si="10"/>
        <v>0.64000000000000012</v>
      </c>
      <c r="I15" s="39">
        <f t="shared" si="2"/>
        <v>31.377777777777794</v>
      </c>
      <c r="J15" s="38">
        <f t="shared" si="3"/>
        <v>1.7777777777777788</v>
      </c>
      <c r="K15" s="23"/>
      <c r="L15" s="41">
        <f t="shared" si="4"/>
        <v>0</v>
      </c>
      <c r="M15" s="41">
        <f t="shared" si="5"/>
        <v>1.721805555555556</v>
      </c>
      <c r="N15" s="41">
        <f t="shared" si="6"/>
        <v>3.5</v>
      </c>
      <c r="O15" s="42">
        <f t="shared" si="7"/>
        <v>2.25</v>
      </c>
      <c r="P15" s="43">
        <f t="shared" si="8"/>
        <v>7.471805555555556</v>
      </c>
      <c r="Q15" s="44">
        <f t="shared" si="9"/>
        <v>23.905972222222239</v>
      </c>
      <c r="R15" s="23"/>
    </row>
    <row r="16" spans="2:18" ht="19.5" thickBot="1" x14ac:dyDescent="0.35">
      <c r="B16" s="6" t="s">
        <v>24</v>
      </c>
      <c r="C16" s="19">
        <v>0.3</v>
      </c>
      <c r="F16" s="36">
        <f t="shared" si="0"/>
        <v>0.68000000000000016</v>
      </c>
      <c r="G16" s="37">
        <f t="shared" si="1"/>
        <v>55.156250000000021</v>
      </c>
      <c r="H16" s="38">
        <f t="shared" si="10"/>
        <v>0.68000000000000016</v>
      </c>
      <c r="I16" s="39">
        <f t="shared" si="2"/>
        <v>37.506250000000023</v>
      </c>
      <c r="J16" s="38">
        <f t="shared" si="3"/>
        <v>2.1250000000000013</v>
      </c>
      <c r="K16" s="23"/>
      <c r="L16" s="41">
        <f t="shared" si="4"/>
        <v>0</v>
      </c>
      <c r="M16" s="41">
        <f t="shared" si="5"/>
        <v>1.8995312500000008</v>
      </c>
      <c r="N16" s="41">
        <f t="shared" si="6"/>
        <v>3.5</v>
      </c>
      <c r="O16" s="42">
        <f t="shared" si="7"/>
        <v>2.25</v>
      </c>
      <c r="P16" s="43">
        <f t="shared" si="8"/>
        <v>7.6495312500000008</v>
      </c>
      <c r="Q16" s="44">
        <f t="shared" si="9"/>
        <v>29.85671875000002</v>
      </c>
      <c r="R16" s="23"/>
    </row>
    <row r="17" spans="2:18" ht="19.5" thickBot="1" x14ac:dyDescent="0.35">
      <c r="B17" s="6" t="s">
        <v>9</v>
      </c>
      <c r="C17" s="19">
        <v>3.5</v>
      </c>
      <c r="F17" s="36">
        <f t="shared" si="0"/>
        <v>0.7200000000000002</v>
      </c>
      <c r="G17" s="37">
        <f t="shared" si="1"/>
        <v>63.035714285714327</v>
      </c>
      <c r="H17" s="38">
        <f t="shared" si="10"/>
        <v>0.7200000000000002</v>
      </c>
      <c r="I17" s="39">
        <f t="shared" si="2"/>
        <v>45.385714285714329</v>
      </c>
      <c r="J17" s="38">
        <f t="shared" si="3"/>
        <v>2.5714285714285743</v>
      </c>
      <c r="K17" s="23"/>
      <c r="L17" s="41">
        <f t="shared" si="4"/>
        <v>0</v>
      </c>
      <c r="M17" s="41">
        <f t="shared" si="5"/>
        <v>2.1280357142857156</v>
      </c>
      <c r="N17" s="41">
        <f t="shared" si="6"/>
        <v>3.5</v>
      </c>
      <c r="O17" s="42">
        <f t="shared" si="7"/>
        <v>2.25</v>
      </c>
      <c r="P17" s="43">
        <f t="shared" si="8"/>
        <v>7.8780357142857156</v>
      </c>
      <c r="Q17" s="44">
        <f t="shared" si="9"/>
        <v>37.507678571428613</v>
      </c>
      <c r="R17" s="23"/>
    </row>
    <row r="18" spans="2:18" ht="19.5" thickBot="1" x14ac:dyDescent="0.35">
      <c r="B18" s="7" t="s">
        <v>10</v>
      </c>
      <c r="C18" s="19">
        <v>2.25</v>
      </c>
      <c r="F18" s="36">
        <f t="shared" si="0"/>
        <v>0.76000000000000023</v>
      </c>
      <c r="G18" s="37">
        <f t="shared" si="1"/>
        <v>73.541666666666728</v>
      </c>
      <c r="H18" s="38">
        <f t="shared" si="10"/>
        <v>0.76000000000000023</v>
      </c>
      <c r="I18" s="39">
        <f t="shared" si="2"/>
        <v>55.89166666666673</v>
      </c>
      <c r="J18" s="38">
        <f t="shared" si="3"/>
        <v>3.1666666666666705</v>
      </c>
      <c r="K18" s="23"/>
      <c r="L18" s="41">
        <f t="shared" si="4"/>
        <v>0</v>
      </c>
      <c r="M18" s="41">
        <f t="shared" si="5"/>
        <v>2.432708333333335</v>
      </c>
      <c r="N18" s="41">
        <f t="shared" si="6"/>
        <v>3.5</v>
      </c>
      <c r="O18" s="42">
        <f t="shared" si="7"/>
        <v>2.25</v>
      </c>
      <c r="P18" s="43">
        <f t="shared" si="8"/>
        <v>8.1827083333333341</v>
      </c>
      <c r="Q18" s="44">
        <f t="shared" si="9"/>
        <v>47.708958333333399</v>
      </c>
      <c r="R18" s="23"/>
    </row>
    <row r="19" spans="2:18" ht="19.5" thickBot="1" x14ac:dyDescent="0.35">
      <c r="B19" s="21"/>
      <c r="C19" s="22"/>
      <c r="F19" s="36">
        <f t="shared" si="0"/>
        <v>0.80000000000000027</v>
      </c>
      <c r="G19" s="37">
        <f t="shared" si="1"/>
        <v>88.250000000000114</v>
      </c>
      <c r="H19" s="38">
        <f t="shared" si="10"/>
        <v>0.80000000000000027</v>
      </c>
      <c r="I19" s="39">
        <f t="shared" si="2"/>
        <v>70.600000000000108</v>
      </c>
      <c r="J19" s="38">
        <f t="shared" si="3"/>
        <v>4.0000000000000062</v>
      </c>
      <c r="K19" s="23"/>
      <c r="L19" s="41">
        <f t="shared" si="4"/>
        <v>0</v>
      </c>
      <c r="M19" s="41">
        <f t="shared" si="5"/>
        <v>2.8592500000000034</v>
      </c>
      <c r="N19" s="41">
        <f t="shared" si="6"/>
        <v>3.5</v>
      </c>
      <c r="O19" s="42">
        <f t="shared" si="7"/>
        <v>2.25</v>
      </c>
      <c r="P19" s="43">
        <f t="shared" si="8"/>
        <v>8.609250000000003</v>
      </c>
      <c r="Q19" s="44">
        <f t="shared" si="9"/>
        <v>61.990750000000112</v>
      </c>
      <c r="R19" s="23"/>
    </row>
    <row r="20" spans="2:18" ht="19.5" thickBot="1" x14ac:dyDescent="0.35">
      <c r="B20" s="8" t="s">
        <v>17</v>
      </c>
      <c r="F20" s="36">
        <f t="shared" si="0"/>
        <v>0.8400000000000003</v>
      </c>
      <c r="G20" s="37">
        <f t="shared" si="1"/>
        <v>110.3125000000002</v>
      </c>
      <c r="H20" s="38">
        <f t="shared" si="10"/>
        <v>0.8400000000000003</v>
      </c>
      <c r="I20" s="39">
        <f t="shared" si="2"/>
        <v>92.662500000000193</v>
      </c>
      <c r="J20" s="38">
        <f t="shared" si="3"/>
        <v>5.2500000000000115</v>
      </c>
      <c r="K20" s="23"/>
      <c r="L20" s="41">
        <f t="shared" si="4"/>
        <v>0</v>
      </c>
      <c r="M20" s="41">
        <f t="shared" si="5"/>
        <v>3.4990625000000057</v>
      </c>
      <c r="N20" s="41">
        <f t="shared" si="6"/>
        <v>3.5</v>
      </c>
      <c r="O20" s="42">
        <f t="shared" si="7"/>
        <v>2.25</v>
      </c>
      <c r="P20" s="43">
        <f t="shared" si="8"/>
        <v>9.2490625000000062</v>
      </c>
      <c r="Q20" s="44">
        <f t="shared" si="9"/>
        <v>83.413437500000185</v>
      </c>
      <c r="R20" s="23"/>
    </row>
    <row r="27" spans="2:18" x14ac:dyDescent="0.3">
      <c r="N27" s="2" t="s">
        <v>27</v>
      </c>
    </row>
  </sheetData>
  <sheetProtection algorithmName="SHA-512" hashValue="5I0JzCjKFNAji/a6gJmLnF3I3UoVhqx9Bkupj8v3lc4ixM+pBsFbH3oI7gPPFWXGVtNb/69j3/2JU6tbcngYeQ==" saltValue="y0zjyPd1Og4oMSiOpcihLQ==" spinCount="100000" sheet="1" objects="1" scenarios="1" selectLockedCells="1"/>
  <mergeCells count="1">
    <mergeCell ref="B11:C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Pricing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2016-06-04T21:52:24Z</dcterms:created>
  <dcterms:modified xsi:type="dcterms:W3CDTF">2016-06-04T23:17:39Z</dcterms:modified>
</cp:coreProperties>
</file>